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es\Documents\RECAP General\"/>
    </mc:Choice>
  </mc:AlternateContent>
  <bookViews>
    <workbookView xWindow="-15" yWindow="-15" windowWidth="12390" windowHeight="8295" activeTab="1"/>
  </bookViews>
  <sheets>
    <sheet name="MO-1 DAF" sheetId="1" r:id="rId1"/>
    <sheet name="MO-2  DAF" sheetId="2" r:id="rId2"/>
  </sheets>
  <externalReferences>
    <externalReference r:id="rId3"/>
  </externalReferences>
  <definedNames>
    <definedName name="A">'[1]Sd &amp; DAF Summers'!$A$34</definedName>
    <definedName name="AFai">'[1]Exposure parameters'!$A$48</definedName>
    <definedName name="AFc">'[1]Exposure parameters'!$A$46</definedName>
    <definedName name="ATc">'[1]Exposure parameters'!$A$9</definedName>
    <definedName name="ATnc">'[1]Exposure parameters'!$A$12</definedName>
    <definedName name="ATni">'[1]Exposure parameters'!$A$10</definedName>
    <definedName name="ATnni">'[1]Exposure parameters'!$A$11</definedName>
    <definedName name="Ax">'MO-1 DAF'!$A$45</definedName>
    <definedName name="Ay">'MO-1 DAF'!$A$47</definedName>
    <definedName name="Az">'MO-1 DAF'!$A$49</definedName>
    <definedName name="B">'[1]Sd &amp; DAF Summers'!$A$9</definedName>
    <definedName name="BWa">'[1]Exposure parameters'!$A$25</definedName>
    <definedName name="BWc">'[1]Exposure parameters'!$A$26</definedName>
    <definedName name="CO2Ax">'MO-2  DAF'!$B$56</definedName>
    <definedName name="CO2Ay">'MO-2  DAF'!$B$58</definedName>
    <definedName name="CO2Az">'MO-2  DAF'!$B$60</definedName>
    <definedName name="CO2Dv">'MO-2  DAF'!$B$47</definedName>
    <definedName name="CO2O">'MO-2  DAF'!$B$49</definedName>
    <definedName name="CO2Ri">'MO-2  DAF'!$B$62</definedName>
    <definedName name="CO2Sd">'MO-2  DAF'!$B$34</definedName>
    <definedName name="CO2Sw">'MO-2  DAF'!$B$31</definedName>
    <definedName name="CO2v">'MO-2  DAF'!$B$54</definedName>
    <definedName name="CO2X">'MO-2  DAF'!$B$45</definedName>
    <definedName name="CO2Yi">'MO-2  DAF'!$B$64</definedName>
    <definedName name="DFsummers">'[1]Sd &amp; DAF Summers'!$A$23</definedName>
    <definedName name="Dv">'MO-1 DAF'!$A$39</definedName>
    <definedName name="EDc">'[1]Exposure parameters'!$A$19</definedName>
    <definedName name="EDi">'[1]Exposure parameters'!$A$18</definedName>
    <definedName name="EDni">'[1]Exposure parameters'!$A$17</definedName>
    <definedName name="EFi">'[1]Exposure parameters'!$A$15</definedName>
    <definedName name="EFni">'[1]Exposure parameters'!$A$14</definedName>
    <definedName name="ER">[1]Soilesi!$G$9</definedName>
    <definedName name="FC">[1]Soilesi!$G$12</definedName>
    <definedName name="foc">'[1]Soil properties &amp; QC'!$A$11</definedName>
    <definedName name="GW">'[1]Soil RECAP Standards'!#REF!</definedName>
    <definedName name="H">'MO-2  DAF'!$B$43</definedName>
    <definedName name="I">'[1]Sd &amp; DAF Summers'!$A$7</definedName>
    <definedName name="IRAa">'[1]Exposure parameters'!$A$38</definedName>
    <definedName name="IRAadj">'[1]Exposure parameters'!$A$29</definedName>
    <definedName name="IRAc">'[1]Exposure parameters'!$A$36</definedName>
    <definedName name="IRDadj">'[1]Exposure parameters'!$A$30</definedName>
    <definedName name="IRF">'[1]Exposure parameters'!$A$40</definedName>
    <definedName name="IRSadj">'[1]Exposure parameters'!$A$28</definedName>
    <definedName name="IRSc">'[1]Exposure parameters'!$A$35</definedName>
    <definedName name="IRSi">'[1]Exposure parameters'!$A$34</definedName>
    <definedName name="IRWa">'[1]Exposure parameters'!$A$37</definedName>
    <definedName name="IRWadj">'[1]Exposure parameters'!$A$31</definedName>
    <definedName name="IRWndw">'[1]Exposure parameters'!$A$32</definedName>
    <definedName name="Kw">'[1]Exposure parameters'!$A$50</definedName>
    <definedName name="L">'[1]Sd &amp; DAF Summers'!$A$10</definedName>
    <definedName name="Lb">[1]Soilesi!$G$10</definedName>
    <definedName name="Lcrack">[1]Soilesi!$G$11</definedName>
    <definedName name="Ls">[1]Soilesi!$G$8</definedName>
    <definedName name="n">'[1]Soil properties &amp; QC'!$A$7</definedName>
    <definedName name="na">'[1]Soil properties &amp; QC'!$A$9</definedName>
    <definedName name="nw">'[1]Soil properties &amp; QC'!$A$8</definedName>
    <definedName name="O">'MO-1 DAF'!$A$41</definedName>
    <definedName name="pb">'[1]Soil properties &amp; QC'!$A$6</definedName>
    <definedName name="_xlnm.Print_Area" localSheetId="0">'MO-1 DAF'!$A$1:$I$88</definedName>
    <definedName name="_xlnm.Print_Area" localSheetId="1">'MO-2  DAF'!$A$1:$I$109</definedName>
    <definedName name="ps">'[1]Soil properties &amp; QC'!$A$10</definedName>
    <definedName name="Q\C">'[1]Soil properties &amp; QC'!$A$15</definedName>
    <definedName name="Qa">'[1]Sd &amp; DAF Summers'!$A$26</definedName>
    <definedName name="Qp">'[1]Sd &amp; DAF Summers'!$A$32</definedName>
    <definedName name="Ri">'MO-1 DAF'!$A$51</definedName>
    <definedName name="SAai">'[1]Exposure parameters'!$A$44</definedName>
    <definedName name="SAc">'[1]Exposure parameters'!$A$42</definedName>
    <definedName name="Sd">'MO-1 DAF'!$A$27</definedName>
    <definedName name="Sw">'MO-1 DAF'!$A$36</definedName>
    <definedName name="THQ">'[1]Exposure parameters'!$A$7</definedName>
    <definedName name="Ti">'[1]Exposure parameters'!$A$21</definedName>
    <definedName name="Tnia">'[1]Exposure parameters'!$A$23</definedName>
    <definedName name="Tnic">'[1]Exposure parameters'!$A$22</definedName>
    <definedName name="TR">'[1]Exposure parameters'!$A$6</definedName>
    <definedName name="v">'MO-1 DAF'!$A$43</definedName>
    <definedName name="W">'[1]Sd &amp; DAF Summers'!$A$29</definedName>
    <definedName name="X">'MO-1 DAF'!$A$31</definedName>
    <definedName name="Xp">'MO-2  DAF'!$A$93</definedName>
    <definedName name="Yi">'MO-1 DAF'!$A$53</definedName>
  </definedNames>
  <calcPr calcId="162913"/>
</workbook>
</file>

<file path=xl/calcChain.xml><?xml version="1.0" encoding="utf-8"?>
<calcChain xmlns="http://schemas.openxmlformats.org/spreadsheetml/2006/main">
  <c r="B56" i="2" l="1"/>
  <c r="B58" i="2" s="1"/>
  <c r="B5" i="1"/>
  <c r="A45" i="1"/>
  <c r="A47" i="1" s="1"/>
  <c r="A43" i="1"/>
  <c r="B5" i="2"/>
  <c r="B54" i="2"/>
  <c r="C81" i="2" l="1"/>
  <c r="B60" i="2"/>
  <c r="A93" i="2" s="1"/>
  <c r="A49" i="1"/>
  <c r="C61" i="1" s="1"/>
  <c r="C101" i="2" l="1"/>
  <c r="C106" i="2" s="1"/>
</calcChain>
</file>

<file path=xl/sharedStrings.xml><?xml version="1.0" encoding="utf-8"?>
<sst xmlns="http://schemas.openxmlformats.org/spreadsheetml/2006/main" count="132" uniqueCount="104">
  <si>
    <t>LDEQ Risk Evaluation/Corrective Action Program</t>
  </si>
  <si>
    <t>General assumptions:</t>
  </si>
  <si>
    <t xml:space="preserve">10. The DAF is based on the estimated contaminant concentration (Cxi) </t>
  </si>
  <si>
    <t xml:space="preserve">    at the center line of the plume. </t>
  </si>
  <si>
    <t>Site-specific inputs:</t>
  </si>
  <si>
    <t xml:space="preserve">            of affected groundwater plume or the full</t>
  </si>
  <si>
    <t>Defaults:</t>
  </si>
  <si>
    <t>Model equation:</t>
  </si>
  <si>
    <t>(Csi/Cxi)= DAF =</t>
  </si>
  <si>
    <t>1/[EXP(X/(2*Ax) * (1-SQRT(1+(4*Yi*Ax*Ri/v))))</t>
  </si>
  <si>
    <t>* Erf(Sw/(4*SQRT(Ay*X))) * Erf(Sd/(2*SQRT(Az*X)))]</t>
  </si>
  <si>
    <t xml:space="preserve">      =</t>
  </si>
  <si>
    <t>Two possible model cases exist:</t>
  </si>
  <si>
    <t>* Erf(Sw/(4*SQRT(Ay*X)))]</t>
  </si>
  <si>
    <t>Run date:</t>
  </si>
  <si>
    <t>Domenico Analytical Solute Transport Model</t>
  </si>
  <si>
    <t>Management Option 1</t>
  </si>
  <si>
    <t>1.  A single continuous source of one chemical compound dissolved</t>
  </si>
  <si>
    <t xml:space="preserve">    in the groundwater.  No NAPL.</t>
  </si>
  <si>
    <t xml:space="preserve">    are based on ASTM E 1739-95 example.</t>
  </si>
  <si>
    <t>9.  Longitudinal, transverse, and vertical groundwater dispersivities</t>
  </si>
  <si>
    <t xml:space="preserve">8.  The point "X" is behind the point where "X = v * time since spill". </t>
  </si>
  <si>
    <t xml:space="preserve">    laterally in two directions and vertically in one direction.</t>
  </si>
  <si>
    <t>6.  Saturated zone is homogeneous and isotropic.</t>
  </si>
  <si>
    <t>5.  Groundwater flow is in one direction.</t>
  </si>
  <si>
    <t>4.  No biodegradation or retardation occuring.</t>
  </si>
  <si>
    <t>3.  Chemical compound is non-reactive.</t>
  </si>
  <si>
    <t>2.  No initial groundwater contamination.</t>
  </si>
  <si>
    <t>Management Option 2</t>
  </si>
  <si>
    <t>4.  Groundwater flow is in one direction.</t>
  </si>
  <si>
    <t>5.  Saturated zone is homogeneous and isotropic.</t>
  </si>
  <si>
    <t>6.  Contaminant plume is a planar source spreading laterally</t>
  </si>
  <si>
    <t xml:space="preserve">    infinitely in two directions and vertically finitely in</t>
  </si>
  <si>
    <t xml:space="preserve">    one direction.</t>
  </si>
  <si>
    <t>7.  The point "X" is behind the point where "X = v * time since spill".</t>
  </si>
  <si>
    <t xml:space="preserve">8.  The DAF is based on the estimated contaminant concentration (Cxi) </t>
  </si>
  <si>
    <t>7.  Contaminant plume is a planar source spreading infinitely</t>
  </si>
  <si>
    <t>(May be measured based on depth-specific groundwater</t>
  </si>
  <si>
    <t>to the aquifer thickness)</t>
  </si>
  <si>
    <t xml:space="preserve">(ft) = Sd = Vertical thickness of contaminated groundwater </t>
  </si>
  <si>
    <t xml:space="preserve">within the permeable zone beneath the source area </t>
  </si>
  <si>
    <t>Site-Specific Inputs:</t>
  </si>
  <si>
    <t>(ft) = B = Aquifer thickness</t>
  </si>
  <si>
    <t>(dimensionless) = n = Soil porosity</t>
  </si>
  <si>
    <t>(ft) = X = Distance downgradient from source (ie. POC to POE)</t>
  </si>
  <si>
    <t>(dimensionless) = Ri = Retardation factor of constituent i.</t>
  </si>
  <si>
    <r>
      <t>(yr</t>
    </r>
    <r>
      <rPr>
        <vertAlign val="superscript"/>
        <sz val="10"/>
        <rFont val="Courier New"/>
        <family val="3"/>
      </rPr>
      <t>-1</t>
    </r>
    <r>
      <rPr>
        <sz val="10"/>
        <rFont val="Courier New"/>
        <family val="3"/>
      </rPr>
      <t>) = Yi = First-order degradation constant for</t>
    </r>
  </si>
  <si>
    <t>constituent i.</t>
  </si>
  <si>
    <t>Model Examples:</t>
  </si>
  <si>
    <t xml:space="preserve">Model equation when Sd = B: </t>
  </si>
  <si>
    <t>(1)  The vertical thickness of contaminated groundwater (Sd) is assumed to be the</t>
  </si>
  <si>
    <t>direction is ignored and the error function term (Erf) containing Sd</t>
  </si>
  <si>
    <t xml:space="preserve">is removed from the Domenico Model.  </t>
  </si>
  <si>
    <t xml:space="preserve">full thickness of the aquifer (B).  Therefore, spreading in the vertical   </t>
  </si>
  <si>
    <t xml:space="preserve">than the full thickness of the aquifer (B).  Therefore, the distance over </t>
  </si>
  <si>
    <t xml:space="preserve">which vertical spreading can occur is limited to the thickness of the </t>
  </si>
  <si>
    <t xml:space="preserve">aquifer.  The horizontal distance over which vertical spreading can </t>
  </si>
  <si>
    <t>Xp Equation:</t>
  </si>
  <si>
    <t>(2)  The vertical thickness of contaminated groundwater (Sd) is assumed to be less</t>
  </si>
  <si>
    <r>
      <t>occur is approximated by Xp = (B-Sd)</t>
    </r>
    <r>
      <rPr>
        <b/>
        <vertAlign val="superscript"/>
        <sz val="10"/>
        <rFont val="Courier New"/>
        <family val="3"/>
      </rPr>
      <t>2</t>
    </r>
    <r>
      <rPr>
        <b/>
        <sz val="10"/>
        <rFont val="Courier New"/>
        <family val="3"/>
      </rPr>
      <t xml:space="preserve"> / Az.  </t>
    </r>
  </si>
  <si>
    <r>
      <t>(ft) = Xp = (B-Sd)</t>
    </r>
    <r>
      <rPr>
        <vertAlign val="superscript"/>
        <sz val="10"/>
        <rFont val="Courier New"/>
        <family val="3"/>
      </rPr>
      <t>2</t>
    </r>
    <r>
      <rPr>
        <sz val="10"/>
        <rFont val="Courier New"/>
        <family val="3"/>
      </rPr>
      <t xml:space="preserve"> / Az = Horizontal distance of vertical spreading</t>
    </r>
  </si>
  <si>
    <t>MO-1 Dilution Factors:</t>
  </si>
  <si>
    <t>Dilution Factors (dimensionless)</t>
  </si>
  <si>
    <t>Minimum</t>
  </si>
  <si>
    <t>Maximum</t>
  </si>
  <si>
    <r>
      <t>S</t>
    </r>
    <r>
      <rPr>
        <b/>
        <vertAlign val="subscript"/>
        <sz val="10"/>
        <rFont val="Arial"/>
        <family val="2"/>
      </rPr>
      <t>d =</t>
    </r>
  </si>
  <si>
    <t xml:space="preserve"> &lt; 5 ft.</t>
  </si>
  <si>
    <t>6 - 10 ft.</t>
  </si>
  <si>
    <t>11 - 15 ft.</t>
  </si>
  <si>
    <t>16 - 20 ft.</t>
  </si>
  <si>
    <t xml:space="preserve">zone beneath the source area  </t>
  </si>
  <si>
    <t xml:space="preserve">Sd = Vertical thickness of contaminated groundwater within the permeable </t>
  </si>
  <si>
    <t>Distance (X) Downgradient From Source (feet)             (POC - POE)</t>
  </si>
  <si>
    <t>Example Calculation of the MO-1 Groundwater Dilution Attenuation Factor</t>
  </si>
  <si>
    <t>(ft) = Ax = (X * 0.1) = Longitudinal groundwater dispersivity.</t>
  </si>
  <si>
    <t>(ft) = Ay = (Ax / 3) = Transverse groundwater dispersivity.</t>
  </si>
  <si>
    <t>(ft) = Az = (Ax / 20) = Vertical groundwater dispersivity.</t>
  </si>
  <si>
    <t>(ft/yr) = v = (Dv / n) = Groundwater seepage velocity</t>
  </si>
  <si>
    <t>(ft/yr) = Dv = (K * i) = Darcy groundwater velocity</t>
  </si>
  <si>
    <t>Note: See note below for derivation of MO-1 dilution factors.</t>
  </si>
  <si>
    <t>Example Calculations of the MO-2 Groundwater Dilution Attenuation Factor</t>
  </si>
  <si>
    <t>=</t>
  </si>
  <si>
    <t xml:space="preserve">(ft) = Sw = Horizontal width of impacted soil within the vadose zone   </t>
  </si>
  <si>
    <t>(ft) = Ax = (X * 0.1) = Longitudinal groundwater dispersivity</t>
  </si>
  <si>
    <t>(ft) = Ay = (Ax / 3) = Transverse groundwater dispersivity</t>
  </si>
  <si>
    <t>(ft) = Az = (Ax / 20) = Vertical groundwater dispersivity</t>
  </si>
  <si>
    <t>(dimensionless) = Ri = Retardation factor of constituent i</t>
  </si>
  <si>
    <t xml:space="preserve">full thickness of the aquifer (B) (e.g. Sd = B).  </t>
  </si>
  <si>
    <t xml:space="preserve">than the full thickness of the aquifer (B) (e.g. Sd &lt; B).  </t>
  </si>
  <si>
    <t xml:space="preserve">Model equation when Sd &lt; B: </t>
  </si>
  <si>
    <t>Note: Sd thickness cannot exceed aquifer thickness (B)</t>
  </si>
  <si>
    <t>(dimensionless) = MO-2 Domenico DAF if Sd = B</t>
  </si>
  <si>
    <t>(dimensionless) = MO-2 Domenico DAF if Sd &lt; B</t>
  </si>
  <si>
    <t>(dimensionless) = MO-1 Domenico DAF</t>
  </si>
  <si>
    <t xml:space="preserve">as measured perpendicular to groundwater flow </t>
  </si>
  <si>
    <t xml:space="preserve">zone as measured perpendicular to groundwater flow </t>
  </si>
  <si>
    <t xml:space="preserve">(ft) = Sw = Horizontal width of impacted soil within the vadose   </t>
  </si>
  <si>
    <t>(dimensionless) = Applicable MO-2 Domenico DAF</t>
  </si>
  <si>
    <t>Sd and the maximum distance (X) downgradient from source.</t>
  </si>
  <si>
    <t xml:space="preserve">Note: The MO-1 dilution factors were developed using the maximum </t>
  </si>
  <si>
    <t>Revision date: 10/22/2013</t>
  </si>
  <si>
    <t xml:space="preserve">sampling/analysis, estimated using Appendix A, Section A6.0, </t>
  </si>
  <si>
    <t>Method 1 (sum of advective and dispersive depths),</t>
  </si>
  <si>
    <t xml:space="preserve">or Appendix A, Section A6.0, Method 2 (set equal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</si>
</sst>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E-00"/>
    <numFmt numFmtId="165" formatCode="0.0"/>
    <numFmt numFmtId="166" formatCode="#,##0.0"/>
  </numFmts>
  <fonts count="13" x14ac:knownFonts="1">
    <font>
      <sz val="10"/>
      <name val="Courier New"/>
      <family val="3"/>
    </font>
    <font>
      <sz val="10"/>
      <name val="Arial"/>
      <family val="2"/>
    </font>
    <font>
      <sz val="12"/>
      <name val="Courier New"/>
      <family val="3"/>
    </font>
    <font>
      <sz val="10"/>
      <name val="Courier New"/>
      <family val="3"/>
    </font>
    <font>
      <b/>
      <sz val="10"/>
      <name val="Courier New"/>
      <family val="3"/>
    </font>
    <font>
      <sz val="10"/>
      <name val="Courier New"/>
      <family val="3"/>
    </font>
    <font>
      <vertAlign val="superscript"/>
      <sz val="10"/>
      <name val="Courier New"/>
      <family val="3"/>
    </font>
    <font>
      <b/>
      <sz val="10"/>
      <name val="Arial"/>
      <family val="2"/>
    </font>
    <font>
      <b/>
      <vertAlign val="superscript"/>
      <sz val="10"/>
      <name val="Courier New"/>
      <family val="3"/>
    </font>
    <font>
      <b/>
      <vertAlign val="subscript"/>
      <sz val="10"/>
      <name val="Arial"/>
      <family val="2"/>
    </font>
    <font>
      <sz val="8"/>
      <name val="Courier New"/>
      <family val="3"/>
    </font>
    <font>
      <b/>
      <u/>
      <sz val="10"/>
      <name val="Courier New"/>
      <family val="3"/>
    </font>
    <font>
      <u/>
      <sz val="10"/>
      <name val="Courier New"/>
      <family val="3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3" fillId="0" borderId="0" xfId="0" quotePrefix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4" fillId="0" borderId="0" xfId="0" quotePrefix="1" applyFont="1" applyAlignment="1" applyProtection="1">
      <alignment horizontal="left"/>
    </xf>
    <xf numFmtId="0" fontId="5" fillId="0" borderId="0" xfId="0" applyFont="1" applyProtection="1"/>
    <xf numFmtId="0" fontId="2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5" fillId="0" borderId="0" xfId="0" quotePrefix="1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164" fontId="5" fillId="0" borderId="0" xfId="0" quotePrefix="1" applyNumberFormat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15" fontId="5" fillId="0" borderId="0" xfId="0" applyNumberFormat="1" applyFont="1" applyAlignment="1" applyProtection="1">
      <alignment horizontal="left"/>
    </xf>
    <xf numFmtId="14" fontId="5" fillId="0" borderId="0" xfId="0" applyNumberFormat="1" applyFont="1" applyProtection="1"/>
    <xf numFmtId="0" fontId="5" fillId="4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protection locked="0"/>
    </xf>
    <xf numFmtId="0" fontId="0" fillId="0" borderId="0" xfId="0" applyProtection="1"/>
    <xf numFmtId="0" fontId="0" fillId="0" borderId="0" xfId="0" quotePrefix="1" applyAlignment="1" applyProtection="1">
      <alignment horizontal="left"/>
    </xf>
    <xf numFmtId="15" fontId="0" fillId="0" borderId="0" xfId="0" quotePrefix="1" applyNumberFormat="1" applyAlignment="1" applyProtection="1">
      <alignment horizontal="left"/>
    </xf>
    <xf numFmtId="0" fontId="5" fillId="0" borderId="0" xfId="0" applyFont="1" applyFill="1" applyBorder="1" applyProtection="1">
      <protection locked="0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4" fillId="0" borderId="0" xfId="0" applyFont="1" applyProtection="1"/>
    <xf numFmtId="0" fontId="5" fillId="0" borderId="0" xfId="0" applyFont="1" applyFill="1" applyBorder="1" applyAlignment="1" applyProtection="1">
      <protection locked="0"/>
    </xf>
    <xf numFmtId="0" fontId="5" fillId="5" borderId="1" xfId="0" applyFont="1" applyFill="1" applyBorder="1" applyProtection="1"/>
    <xf numFmtId="2" fontId="5" fillId="5" borderId="1" xfId="0" applyNumberFormat="1" applyFont="1" applyFill="1" applyBorder="1" applyProtection="1"/>
    <xf numFmtId="0" fontId="7" fillId="0" borderId="0" xfId="0" applyFont="1"/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quotePrefix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0" fontId="5" fillId="0" borderId="0" xfId="0" applyFont="1" applyFill="1" applyBorder="1" applyProtection="1"/>
    <xf numFmtId="0" fontId="10" fillId="0" borderId="0" xfId="0" applyFont="1" applyAlignment="1" applyProtection="1">
      <alignment horizontal="left"/>
    </xf>
    <xf numFmtId="0" fontId="10" fillId="0" borderId="0" xfId="0" applyFont="1" applyProtection="1"/>
    <xf numFmtId="165" fontId="5" fillId="5" borderId="1" xfId="0" applyNumberFormat="1" applyFont="1" applyFill="1" applyBorder="1" applyProtection="1"/>
    <xf numFmtId="0" fontId="5" fillId="2" borderId="1" xfId="0" applyFont="1" applyFill="1" applyBorder="1" applyAlignment="1" applyProtection="1"/>
    <xf numFmtId="165" fontId="5" fillId="6" borderId="1" xfId="0" applyNumberFormat="1" applyFont="1" applyFill="1" applyBorder="1" applyProtection="1"/>
    <xf numFmtId="0" fontId="5" fillId="7" borderId="10" xfId="0" quotePrefix="1" applyFont="1" applyFill="1" applyBorder="1" applyAlignment="1" applyProtection="1">
      <alignment horizontal="left"/>
    </xf>
    <xf numFmtId="0" fontId="5" fillId="7" borderId="11" xfId="0" applyFont="1" applyFill="1" applyBorder="1" applyProtection="1"/>
    <xf numFmtId="0" fontId="5" fillId="7" borderId="12" xfId="0" applyFont="1" applyFill="1" applyBorder="1" applyProtection="1"/>
    <xf numFmtId="0" fontId="5" fillId="7" borderId="10" xfId="0" applyFont="1" applyFill="1" applyBorder="1" applyProtection="1"/>
    <xf numFmtId="0" fontId="5" fillId="7" borderId="11" xfId="0" applyFont="1" applyFill="1" applyBorder="1" applyProtection="1">
      <protection locked="0"/>
    </xf>
    <xf numFmtId="0" fontId="0" fillId="7" borderId="11" xfId="0" applyFill="1" applyBorder="1" applyAlignment="1" applyProtection="1">
      <alignment horizontal="left"/>
    </xf>
    <xf numFmtId="0" fontId="11" fillId="0" borderId="0" xfId="0" quotePrefix="1" applyFont="1" applyAlignment="1" applyProtection="1">
      <alignment horizontal="left"/>
    </xf>
    <xf numFmtId="0" fontId="12" fillId="0" borderId="0" xfId="0" applyFont="1" applyProtection="1"/>
    <xf numFmtId="165" fontId="5" fillId="0" borderId="0" xfId="0" applyNumberFormat="1" applyFont="1" applyFill="1" applyBorder="1" applyProtection="1"/>
    <xf numFmtId="0" fontId="10" fillId="0" borderId="0" xfId="1" applyFont="1"/>
    <xf numFmtId="165" fontId="5" fillId="8" borderId="1" xfId="0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 applyProtection="1">
      <alignment horizontal="center"/>
    </xf>
    <xf numFmtId="165" fontId="4" fillId="9" borderId="1" xfId="0" applyNumberFormat="1" applyFont="1" applyFill="1" applyBorder="1" applyAlignment="1" applyProtection="1">
      <alignment horizontal="center"/>
    </xf>
    <xf numFmtId="165" fontId="4" fillId="8" borderId="1" xfId="0" applyNumberFormat="1" applyFont="1" applyFill="1" applyBorder="1" applyAlignment="1" applyProtection="1">
      <alignment horizont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urwood_f/My%20Documents/RECAP%20(2003)/RECAP%20Standards/RECAP%202003%20-%20In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F&amp;RfD"/>
      <sheetName val="Chem&amp;Phy data"/>
      <sheetName val="Quantitation limits"/>
      <sheetName val="Soil properties &amp; QC"/>
      <sheetName val="Sd &amp; DAF Summers"/>
      <sheetName val="Domenico DAF - MO-2"/>
      <sheetName val="Domenico DAF - App. I"/>
      <sheetName val="Exposure parameters"/>
      <sheetName val="GW1&amp;2"/>
      <sheetName val="GW3NDW"/>
      <sheetName val="GW3DW"/>
      <sheetName val="Soilni"/>
      <sheetName val="Soili"/>
      <sheetName val="SoilGW&amp;Soilsat"/>
      <sheetName val="Soilni-PEF"/>
      <sheetName val="Soili-PEF"/>
      <sheetName val="Soilesni"/>
      <sheetName val="Soilesi"/>
      <sheetName val="GWesni"/>
      <sheetName val="GWesi"/>
      <sheetName val="GWairni"/>
      <sheetName val="GWairi "/>
      <sheetName val="Dilution Factors"/>
      <sheetName val="Target Organs"/>
      <sheetName val="Critical Effects Table"/>
      <sheetName val="Soil RECAP Standards"/>
      <sheetName val="Groundwater RECAP Standard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>
            <v>1.7</v>
          </cell>
        </row>
        <row r="7">
          <cell r="A7">
            <v>0.35849056603773588</v>
          </cell>
        </row>
        <row r="8">
          <cell r="A8">
            <v>0.21</v>
          </cell>
        </row>
        <row r="9">
          <cell r="A9">
            <v>0.14849056603773589</v>
          </cell>
        </row>
        <row r="10">
          <cell r="A10">
            <v>2.65</v>
          </cell>
        </row>
        <row r="11">
          <cell r="A11">
            <v>6.0000000000000001E-3</v>
          </cell>
        </row>
        <row r="15">
          <cell r="A15">
            <v>143.53167396288737</v>
          </cell>
        </row>
      </sheetData>
      <sheetData sheetId="5">
        <row r="7">
          <cell r="A7">
            <v>0.33</v>
          </cell>
        </row>
        <row r="9">
          <cell r="A9">
            <v>20</v>
          </cell>
        </row>
        <row r="10">
          <cell r="A10">
            <v>30</v>
          </cell>
        </row>
        <row r="23">
          <cell r="A23">
            <v>20.177704502210251</v>
          </cell>
        </row>
        <row r="26">
          <cell r="A26">
            <v>5695.7782371564444</v>
          </cell>
        </row>
        <row r="29">
          <cell r="A29">
            <v>30</v>
          </cell>
        </row>
        <row r="32">
          <cell r="A32">
            <v>297</v>
          </cell>
        </row>
        <row r="34">
          <cell r="A34">
            <v>900</v>
          </cell>
        </row>
      </sheetData>
      <sheetData sheetId="6" refreshError="1"/>
      <sheetData sheetId="7" refreshError="1"/>
      <sheetData sheetId="8">
        <row r="6">
          <cell r="A6">
            <v>9.9999999999999995E-7</v>
          </cell>
        </row>
        <row r="7">
          <cell r="A7">
            <v>1</v>
          </cell>
        </row>
        <row r="9">
          <cell r="A9">
            <v>70</v>
          </cell>
        </row>
        <row r="10">
          <cell r="A10">
            <v>25</v>
          </cell>
        </row>
        <row r="11">
          <cell r="A11">
            <v>30</v>
          </cell>
        </row>
        <row r="12">
          <cell r="A12">
            <v>6</v>
          </cell>
        </row>
        <row r="14">
          <cell r="A14">
            <v>350</v>
          </cell>
        </row>
        <row r="15">
          <cell r="A15">
            <v>250</v>
          </cell>
        </row>
        <row r="17">
          <cell r="A17">
            <v>30</v>
          </cell>
        </row>
        <row r="18">
          <cell r="A18">
            <v>25</v>
          </cell>
        </row>
        <row r="19">
          <cell r="A19">
            <v>6</v>
          </cell>
        </row>
        <row r="21">
          <cell r="A21">
            <v>790000000</v>
          </cell>
        </row>
        <row r="22">
          <cell r="A22">
            <v>189345600</v>
          </cell>
        </row>
        <row r="23">
          <cell r="A23">
            <v>950000000</v>
          </cell>
        </row>
        <row r="25">
          <cell r="A25">
            <v>70</v>
          </cell>
        </row>
        <row r="26">
          <cell r="A26">
            <v>15</v>
          </cell>
        </row>
        <row r="28">
          <cell r="A28">
            <v>114</v>
          </cell>
        </row>
        <row r="29">
          <cell r="A29">
            <v>11</v>
          </cell>
        </row>
        <row r="30">
          <cell r="A30">
            <v>360</v>
          </cell>
        </row>
        <row r="31">
          <cell r="A31">
            <v>1.1000000000000001</v>
          </cell>
        </row>
        <row r="32">
          <cell r="A32">
            <v>8.8999999999999996E-2</v>
          </cell>
        </row>
        <row r="34">
          <cell r="A34">
            <v>50</v>
          </cell>
        </row>
        <row r="35">
          <cell r="A35">
            <v>200</v>
          </cell>
        </row>
        <row r="36">
          <cell r="A36">
            <v>10</v>
          </cell>
        </row>
        <row r="37">
          <cell r="A37">
            <v>2</v>
          </cell>
        </row>
        <row r="38">
          <cell r="A38">
            <v>20</v>
          </cell>
        </row>
        <row r="40">
          <cell r="A40">
            <v>0.02</v>
          </cell>
        </row>
        <row r="42">
          <cell r="A42">
            <v>2800</v>
          </cell>
        </row>
        <row r="44">
          <cell r="A44">
            <v>3300</v>
          </cell>
        </row>
        <row r="46">
          <cell r="A46">
            <v>0.2</v>
          </cell>
        </row>
        <row r="48">
          <cell r="A48">
            <v>0.2</v>
          </cell>
        </row>
        <row r="50">
          <cell r="A50">
            <v>0.5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8">
          <cell r="G8">
            <v>100.00488</v>
          </cell>
        </row>
        <row r="9">
          <cell r="G9">
            <v>2.3000000000000001E-4</v>
          </cell>
        </row>
        <row r="10">
          <cell r="G10">
            <v>300</v>
          </cell>
        </row>
        <row r="11">
          <cell r="G11">
            <v>15</v>
          </cell>
        </row>
        <row r="12">
          <cell r="G12">
            <v>0.01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workbookViewId="0">
      <selection activeCell="D27" sqref="D27"/>
    </sheetView>
  </sheetViews>
  <sheetFormatPr defaultRowHeight="13.5" x14ac:dyDescent="0.25"/>
  <cols>
    <col min="1" max="1" width="9" style="5" customWidth="1"/>
    <col min="2" max="2" width="10.875" style="5" bestFit="1" customWidth="1"/>
    <col min="3" max="16384" width="9" style="5"/>
  </cols>
  <sheetData>
    <row r="1" spans="1:6" s="3" customFormat="1" ht="15.75" x14ac:dyDescent="0.25">
      <c r="A1" s="4" t="s">
        <v>16</v>
      </c>
      <c r="B1" s="5"/>
      <c r="C1" s="5"/>
      <c r="D1" s="6"/>
    </row>
    <row r="2" spans="1:6" s="3" customFormat="1" ht="15.75" x14ac:dyDescent="0.25">
      <c r="A2" s="4" t="s">
        <v>15</v>
      </c>
      <c r="B2" s="5"/>
      <c r="C2" s="5"/>
      <c r="D2" s="6"/>
      <c r="F2" s="4"/>
    </row>
    <row r="3" spans="1:6" s="3" customFormat="1" x14ac:dyDescent="0.25">
      <c r="A3" s="5" t="s">
        <v>0</v>
      </c>
      <c r="B3" s="5"/>
      <c r="C3" s="5"/>
    </row>
    <row r="4" spans="1:6" s="3" customFormat="1" x14ac:dyDescent="0.25">
      <c r="A4" s="19" t="s">
        <v>100</v>
      </c>
      <c r="B4" s="5"/>
      <c r="C4" s="5"/>
    </row>
    <row r="5" spans="1:6" s="3" customFormat="1" x14ac:dyDescent="0.25">
      <c r="A5" s="13" t="s">
        <v>14</v>
      </c>
      <c r="B5" s="14">
        <f ca="1">TODAY()</f>
        <v>44580</v>
      </c>
      <c r="C5" s="5"/>
    </row>
    <row r="6" spans="1:6" s="3" customFormat="1" x14ac:dyDescent="0.25">
      <c r="A6" s="7"/>
      <c r="B6" s="5"/>
      <c r="C6" s="5"/>
    </row>
    <row r="7" spans="1:6" s="3" customFormat="1" x14ac:dyDescent="0.25">
      <c r="A7" s="3" t="s">
        <v>1</v>
      </c>
    </row>
    <row r="8" spans="1:6" s="3" customFormat="1" x14ac:dyDescent="0.25">
      <c r="A8" s="1" t="s">
        <v>17</v>
      </c>
    </row>
    <row r="9" spans="1:6" s="3" customFormat="1" x14ac:dyDescent="0.25">
      <c r="A9" s="1" t="s">
        <v>18</v>
      </c>
    </row>
    <row r="10" spans="1:6" s="3" customFormat="1" x14ac:dyDescent="0.25">
      <c r="A10" s="1" t="s">
        <v>27</v>
      </c>
    </row>
    <row r="11" spans="1:6" s="3" customFormat="1" x14ac:dyDescent="0.25">
      <c r="A11" s="1" t="s">
        <v>26</v>
      </c>
    </row>
    <row r="12" spans="1:6" s="3" customFormat="1" x14ac:dyDescent="0.25">
      <c r="A12" s="1" t="s">
        <v>25</v>
      </c>
    </row>
    <row r="13" spans="1:6" s="3" customFormat="1" x14ac:dyDescent="0.25">
      <c r="A13" s="1" t="s">
        <v>24</v>
      </c>
    </row>
    <row r="14" spans="1:6" s="3" customFormat="1" x14ac:dyDescent="0.25">
      <c r="A14" s="2" t="s">
        <v>23</v>
      </c>
    </row>
    <row r="15" spans="1:6" s="3" customFormat="1" x14ac:dyDescent="0.25">
      <c r="A15" s="1" t="s">
        <v>36</v>
      </c>
    </row>
    <row r="16" spans="1:6" s="3" customFormat="1" x14ac:dyDescent="0.25">
      <c r="A16" s="1" t="s">
        <v>22</v>
      </c>
    </row>
    <row r="17" spans="1:3" s="3" customFormat="1" x14ac:dyDescent="0.25">
      <c r="A17" s="1" t="s">
        <v>21</v>
      </c>
    </row>
    <row r="18" spans="1:3" s="3" customFormat="1" x14ac:dyDescent="0.25">
      <c r="A18" s="1" t="s">
        <v>20</v>
      </c>
    </row>
    <row r="19" spans="1:3" s="3" customFormat="1" x14ac:dyDescent="0.25">
      <c r="A19" s="3" t="s">
        <v>19</v>
      </c>
    </row>
    <row r="20" spans="1:3" s="3" customFormat="1" x14ac:dyDescent="0.25">
      <c r="A20" s="1" t="s">
        <v>2</v>
      </c>
      <c r="B20" s="1"/>
    </row>
    <row r="21" spans="1:3" s="3" customFormat="1" x14ac:dyDescent="0.25">
      <c r="A21" s="1" t="s">
        <v>3</v>
      </c>
      <c r="B21" s="1"/>
    </row>
    <row r="22" spans="1:3" s="3" customFormat="1" x14ac:dyDescent="0.25">
      <c r="A22" s="1"/>
    </row>
    <row r="23" spans="1:3" x14ac:dyDescent="0.25">
      <c r="A23" s="4" t="s">
        <v>73</v>
      </c>
    </row>
    <row r="25" spans="1:3" x14ac:dyDescent="0.25">
      <c r="A25" s="4" t="s">
        <v>4</v>
      </c>
    </row>
    <row r="26" spans="1:3" x14ac:dyDescent="0.25">
      <c r="A26" s="4"/>
    </row>
    <row r="27" spans="1:3" x14ac:dyDescent="0.25">
      <c r="A27" s="15">
        <v>5</v>
      </c>
      <c r="B27" s="22" t="s">
        <v>39</v>
      </c>
    </row>
    <row r="28" spans="1:3" x14ac:dyDescent="0.25">
      <c r="B28" s="7" t="s">
        <v>5</v>
      </c>
      <c r="C28" s="17" t="s">
        <v>40</v>
      </c>
    </row>
    <row r="29" spans="1:3" x14ac:dyDescent="0.25">
      <c r="B29" s="7"/>
      <c r="C29" s="23" t="s">
        <v>79</v>
      </c>
    </row>
    <row r="30" spans="1:3" x14ac:dyDescent="0.25">
      <c r="B30" s="7"/>
    </row>
    <row r="31" spans="1:3" x14ac:dyDescent="0.25">
      <c r="A31" s="15">
        <v>2000</v>
      </c>
      <c r="B31" s="22" t="s">
        <v>44</v>
      </c>
    </row>
    <row r="32" spans="1:3" x14ac:dyDescent="0.25">
      <c r="B32" s="7"/>
    </row>
    <row r="33" spans="1:3" x14ac:dyDescent="0.25">
      <c r="B33" s="7"/>
    </row>
    <row r="34" spans="1:3" x14ac:dyDescent="0.25">
      <c r="A34" s="23" t="s">
        <v>6</v>
      </c>
    </row>
    <row r="36" spans="1:3" x14ac:dyDescent="0.25">
      <c r="A36" s="25">
        <v>148</v>
      </c>
      <c r="B36" s="22" t="s">
        <v>82</v>
      </c>
    </row>
    <row r="37" spans="1:3" x14ac:dyDescent="0.25">
      <c r="B37" s="7"/>
      <c r="C37" s="17" t="s">
        <v>94</v>
      </c>
    </row>
    <row r="39" spans="1:3" x14ac:dyDescent="0.25">
      <c r="A39" s="48">
        <v>30</v>
      </c>
      <c r="B39" s="22" t="s">
        <v>78</v>
      </c>
    </row>
    <row r="40" spans="1:3" x14ac:dyDescent="0.25">
      <c r="A40" s="24"/>
      <c r="B40" s="7"/>
    </row>
    <row r="41" spans="1:3" x14ac:dyDescent="0.25">
      <c r="A41" s="25">
        <v>0.36</v>
      </c>
      <c r="B41" s="22" t="s">
        <v>43</v>
      </c>
    </row>
    <row r="42" spans="1:3" x14ac:dyDescent="0.25">
      <c r="A42" s="20"/>
      <c r="B42" s="7"/>
    </row>
    <row r="43" spans="1:3" x14ac:dyDescent="0.25">
      <c r="A43" s="26">
        <f>Dv/O</f>
        <v>83.333333333333343</v>
      </c>
      <c r="B43" s="22" t="s">
        <v>77</v>
      </c>
    </row>
    <row r="45" spans="1:3" x14ac:dyDescent="0.25">
      <c r="A45" s="47">
        <f>X*0.1</f>
        <v>200</v>
      </c>
      <c r="B45" s="22" t="s">
        <v>83</v>
      </c>
    </row>
    <row r="46" spans="1:3" x14ac:dyDescent="0.25">
      <c r="A46" s="44"/>
      <c r="B46" s="7"/>
    </row>
    <row r="47" spans="1:3" x14ac:dyDescent="0.25">
      <c r="A47" s="47">
        <f>Ax/3</f>
        <v>66.666666666666671</v>
      </c>
      <c r="B47" s="22" t="s">
        <v>84</v>
      </c>
    </row>
    <row r="48" spans="1:3" x14ac:dyDescent="0.25">
      <c r="A48" s="44"/>
      <c r="B48" s="7"/>
    </row>
    <row r="49" spans="1:10" x14ac:dyDescent="0.25">
      <c r="A49" s="25">
        <f>Ax/20</f>
        <v>10</v>
      </c>
      <c r="B49" s="22" t="s">
        <v>85</v>
      </c>
    </row>
    <row r="51" spans="1:10" x14ac:dyDescent="0.25">
      <c r="A51" s="25">
        <v>1</v>
      </c>
      <c r="B51" s="22" t="s">
        <v>86</v>
      </c>
      <c r="E51" s="7"/>
    </row>
    <row r="52" spans="1:10" x14ac:dyDescent="0.25">
      <c r="A52" s="44"/>
      <c r="B52" s="7"/>
      <c r="E52" s="7"/>
    </row>
    <row r="53" spans="1:10" ht="15.75" x14ac:dyDescent="0.25">
      <c r="A53" s="25">
        <v>0</v>
      </c>
      <c r="B53" s="22" t="s">
        <v>46</v>
      </c>
    </row>
    <row r="54" spans="1:10" x14ac:dyDescent="0.25">
      <c r="A54" s="44"/>
      <c r="B54" s="22"/>
      <c r="C54" s="5" t="s">
        <v>47</v>
      </c>
    </row>
    <row r="56" spans="1:10" x14ac:dyDescent="0.25">
      <c r="A56" s="4" t="s">
        <v>7</v>
      </c>
    </row>
    <row r="57" spans="1:10" x14ac:dyDescent="0.25">
      <c r="A57" s="7"/>
    </row>
    <row r="58" spans="1:10" x14ac:dyDescent="0.25">
      <c r="A58" s="8" t="s">
        <v>8</v>
      </c>
      <c r="C58" s="7" t="s">
        <v>9</v>
      </c>
    </row>
    <row r="59" spans="1:10" x14ac:dyDescent="0.25">
      <c r="C59" s="7" t="s">
        <v>10</v>
      </c>
    </row>
    <row r="60" spans="1:10" x14ac:dyDescent="0.25">
      <c r="C60" s="7"/>
    </row>
    <row r="61" spans="1:10" x14ac:dyDescent="0.25">
      <c r="B61" s="7" t="s">
        <v>11</v>
      </c>
      <c r="C61" s="67">
        <f>1/((EXP((X/(2*Ax))*(1-(SQRT(1+(4*Yi*Ax*Ri/v))))))*(ERF(Sw/(4*(SQRT(Ay*X)))))*(ERF(Sd/(2*(SQRT(Az*X))))))</f>
        <v>440.00953853753884</v>
      </c>
      <c r="D61" s="22" t="s">
        <v>93</v>
      </c>
    </row>
    <row r="62" spans="1:10" x14ac:dyDescent="0.25">
      <c r="B62" s="7"/>
      <c r="C62" s="58"/>
      <c r="D62" s="22"/>
    </row>
    <row r="63" spans="1:10" x14ac:dyDescent="0.25">
      <c r="C63" s="7"/>
      <c r="J63" s="23"/>
    </row>
    <row r="64" spans="1:10" customFormat="1" x14ac:dyDescent="0.25">
      <c r="B64" s="27" t="s">
        <v>61</v>
      </c>
    </row>
    <row r="65" spans="2:8" customFormat="1" ht="14.25" thickBot="1" x14ac:dyDescent="0.3"/>
    <row r="66" spans="2:8" customFormat="1" ht="27.75" customHeight="1" thickTop="1" x14ac:dyDescent="0.25">
      <c r="B66" s="68" t="s">
        <v>72</v>
      </c>
      <c r="C66" s="69"/>
      <c r="D66" s="74" t="s">
        <v>62</v>
      </c>
      <c r="E66" s="75"/>
      <c r="F66" s="75"/>
      <c r="G66" s="75"/>
      <c r="H66" s="76"/>
    </row>
    <row r="67" spans="2:8" customFormat="1" ht="27" customHeight="1" x14ac:dyDescent="0.25">
      <c r="B67" s="70"/>
      <c r="C67" s="71"/>
      <c r="D67" s="77"/>
      <c r="E67" s="78"/>
      <c r="F67" s="78"/>
      <c r="G67" s="78"/>
      <c r="H67" s="79"/>
    </row>
    <row r="68" spans="2:8" customFormat="1" ht="15" thickBot="1" x14ac:dyDescent="0.3">
      <c r="B68" s="28" t="s">
        <v>63</v>
      </c>
      <c r="C68" s="29" t="s">
        <v>64</v>
      </c>
      <c r="D68" s="30" t="s">
        <v>65</v>
      </c>
      <c r="E68" s="29" t="s">
        <v>66</v>
      </c>
      <c r="F68" s="29" t="s">
        <v>67</v>
      </c>
      <c r="G68" s="29" t="s">
        <v>68</v>
      </c>
      <c r="H68" s="31" t="s">
        <v>69</v>
      </c>
    </row>
    <row r="69" spans="2:8" customFormat="1" ht="14.25" thickTop="1" x14ac:dyDescent="0.25">
      <c r="B69" s="32">
        <v>0</v>
      </c>
      <c r="C69" s="33">
        <v>50</v>
      </c>
      <c r="D69" s="72"/>
      <c r="E69" s="34">
        <v>1.5</v>
      </c>
      <c r="F69" s="34">
        <v>1</v>
      </c>
      <c r="G69" s="34">
        <v>1</v>
      </c>
      <c r="H69" s="35">
        <v>1</v>
      </c>
    </row>
    <row r="70" spans="2:8" customFormat="1" x14ac:dyDescent="0.25">
      <c r="B70" s="36">
        <v>51</v>
      </c>
      <c r="C70" s="37">
        <v>100</v>
      </c>
      <c r="D70" s="72"/>
      <c r="E70" s="38">
        <v>2.6</v>
      </c>
      <c r="F70" s="38">
        <v>1.5</v>
      </c>
      <c r="G70" s="38">
        <v>1.2</v>
      </c>
      <c r="H70" s="39">
        <v>1.1000000000000001</v>
      </c>
    </row>
    <row r="71" spans="2:8" customFormat="1" x14ac:dyDescent="0.25">
      <c r="B71" s="36">
        <v>101</v>
      </c>
      <c r="C71" s="37">
        <v>150</v>
      </c>
      <c r="D71" s="72"/>
      <c r="E71" s="38">
        <v>4.0999999999999996</v>
      </c>
      <c r="F71" s="38">
        <v>2.1</v>
      </c>
      <c r="G71" s="38">
        <v>1.6</v>
      </c>
      <c r="H71" s="39">
        <v>1.3</v>
      </c>
    </row>
    <row r="72" spans="2:8" customFormat="1" x14ac:dyDescent="0.25">
      <c r="B72" s="36">
        <v>151</v>
      </c>
      <c r="C72" s="37">
        <v>250</v>
      </c>
      <c r="D72" s="72"/>
      <c r="E72" s="38">
        <v>8.4</v>
      </c>
      <c r="F72" s="38">
        <v>4.3</v>
      </c>
      <c r="G72" s="38">
        <v>3</v>
      </c>
      <c r="H72" s="39">
        <v>2.2999999999999998</v>
      </c>
    </row>
    <row r="73" spans="2:8" customFormat="1" x14ac:dyDescent="0.25">
      <c r="B73" s="36">
        <v>251</v>
      </c>
      <c r="C73" s="37">
        <v>500</v>
      </c>
      <c r="D73" s="72"/>
      <c r="E73" s="38">
        <v>29</v>
      </c>
      <c r="F73" s="38">
        <v>15</v>
      </c>
      <c r="G73" s="38">
        <v>9.8000000000000007</v>
      </c>
      <c r="H73" s="39">
        <v>7.4</v>
      </c>
    </row>
    <row r="74" spans="2:8" customFormat="1" x14ac:dyDescent="0.25">
      <c r="B74" s="36">
        <v>501</v>
      </c>
      <c r="C74" s="37">
        <v>750</v>
      </c>
      <c r="D74" s="72"/>
      <c r="E74" s="38">
        <v>63</v>
      </c>
      <c r="F74" s="38">
        <v>32</v>
      </c>
      <c r="G74" s="38">
        <v>21</v>
      </c>
      <c r="H74" s="39">
        <v>16</v>
      </c>
    </row>
    <row r="75" spans="2:8" customFormat="1" x14ac:dyDescent="0.25">
      <c r="B75" s="36">
        <v>751</v>
      </c>
      <c r="C75" s="37">
        <v>1000</v>
      </c>
      <c r="D75" s="72"/>
      <c r="E75" s="38">
        <v>111</v>
      </c>
      <c r="F75" s="38">
        <v>57</v>
      </c>
      <c r="G75" s="38">
        <v>37</v>
      </c>
      <c r="H75" s="39">
        <v>28</v>
      </c>
    </row>
    <row r="76" spans="2:8" customFormat="1" x14ac:dyDescent="0.25">
      <c r="B76" s="36">
        <v>1001</v>
      </c>
      <c r="C76" s="37">
        <v>1250</v>
      </c>
      <c r="D76" s="72"/>
      <c r="E76" s="38">
        <v>173</v>
      </c>
      <c r="F76" s="38">
        <v>86</v>
      </c>
      <c r="G76" s="38">
        <v>58</v>
      </c>
      <c r="H76" s="39">
        <v>43</v>
      </c>
    </row>
    <row r="77" spans="2:8" customFormat="1" x14ac:dyDescent="0.25">
      <c r="B77" s="36">
        <v>1251</v>
      </c>
      <c r="C77" s="37">
        <v>1500</v>
      </c>
      <c r="D77" s="72"/>
      <c r="E77" s="38">
        <v>248</v>
      </c>
      <c r="F77" s="38">
        <v>124</v>
      </c>
      <c r="G77" s="38">
        <v>83</v>
      </c>
      <c r="H77" s="39">
        <v>62</v>
      </c>
    </row>
    <row r="78" spans="2:8" customFormat="1" x14ac:dyDescent="0.25">
      <c r="B78" s="36">
        <v>1501</v>
      </c>
      <c r="C78" s="37">
        <v>1750</v>
      </c>
      <c r="D78" s="72"/>
      <c r="E78" s="38">
        <v>337</v>
      </c>
      <c r="F78" s="38">
        <v>169</v>
      </c>
      <c r="G78" s="38">
        <v>113</v>
      </c>
      <c r="H78" s="39">
        <v>84</v>
      </c>
    </row>
    <row r="79" spans="2:8" customFormat="1" ht="14.25" thickBot="1" x14ac:dyDescent="0.3">
      <c r="B79" s="40">
        <v>1751</v>
      </c>
      <c r="C79" s="41">
        <v>2000</v>
      </c>
      <c r="D79" s="73"/>
      <c r="E79" s="42">
        <v>440</v>
      </c>
      <c r="F79" s="42">
        <v>220</v>
      </c>
      <c r="G79" s="42">
        <v>147</v>
      </c>
      <c r="H79" s="43">
        <v>110</v>
      </c>
    </row>
    <row r="80" spans="2:8" customFormat="1" ht="14.25" thickTop="1" x14ac:dyDescent="0.25">
      <c r="B80" s="61"/>
      <c r="C80" s="62"/>
      <c r="D80" s="64"/>
      <c r="E80" s="63"/>
      <c r="F80" s="63"/>
      <c r="G80" s="63"/>
      <c r="H80" s="63"/>
    </row>
    <row r="81" spans="1:8" customFormat="1" x14ac:dyDescent="0.25">
      <c r="B81" s="45" t="s">
        <v>71</v>
      </c>
    </row>
    <row r="82" spans="1:8" customFormat="1" x14ac:dyDescent="0.25">
      <c r="C82" s="46" t="s">
        <v>70</v>
      </c>
    </row>
    <row r="83" spans="1:8" x14ac:dyDescent="0.25">
      <c r="A83" s="7"/>
      <c r="C83" s="9"/>
      <c r="D83" s="9"/>
      <c r="E83" s="9"/>
      <c r="F83" s="9"/>
      <c r="G83" s="10"/>
    </row>
    <row r="84" spans="1:8" x14ac:dyDescent="0.25">
      <c r="A84" s="7"/>
      <c r="B84" s="59" t="s">
        <v>99</v>
      </c>
      <c r="C84" s="9"/>
      <c r="D84" s="9"/>
      <c r="E84" s="9"/>
      <c r="F84" s="9"/>
      <c r="G84" s="10"/>
    </row>
    <row r="85" spans="1:8" x14ac:dyDescent="0.25">
      <c r="A85" s="7"/>
      <c r="C85" s="59" t="s">
        <v>98</v>
      </c>
      <c r="D85" s="9"/>
      <c r="E85" s="9"/>
      <c r="F85" s="9"/>
      <c r="G85" s="10"/>
    </row>
    <row r="86" spans="1:8" customFormat="1" x14ac:dyDescent="0.25">
      <c r="B86" s="61"/>
      <c r="C86" s="62"/>
      <c r="D86" s="64"/>
      <c r="E86" s="63"/>
      <c r="F86" s="63"/>
      <c r="G86" s="63"/>
      <c r="H86" s="63"/>
    </row>
    <row r="87" spans="1:8" customFormat="1" x14ac:dyDescent="0.25">
      <c r="B87" s="61"/>
      <c r="C87" s="62"/>
      <c r="D87" s="64"/>
      <c r="E87" s="63"/>
      <c r="F87" s="63"/>
      <c r="G87" s="63"/>
      <c r="H87" s="63"/>
    </row>
    <row r="88" spans="1:8" x14ac:dyDescent="0.25">
      <c r="C88" s="7"/>
    </row>
    <row r="94" spans="1:8" x14ac:dyDescent="0.25">
      <c r="A94" s="7"/>
      <c r="C94" s="59"/>
      <c r="D94" s="9"/>
      <c r="E94" s="9"/>
      <c r="F94" s="9"/>
      <c r="G94" s="10"/>
    </row>
    <row r="95" spans="1:8" x14ac:dyDescent="0.25">
      <c r="A95" s="7"/>
      <c r="C95" s="59"/>
      <c r="G95" s="9"/>
    </row>
    <row r="96" spans="1:8" x14ac:dyDescent="0.25">
      <c r="A96" s="7"/>
      <c r="C96" s="59"/>
    </row>
    <row r="97" spans="1:9" x14ac:dyDescent="0.25">
      <c r="A97" s="7"/>
      <c r="B97" s="7"/>
      <c r="C97" s="59"/>
    </row>
    <row r="98" spans="1:9" x14ac:dyDescent="0.25">
      <c r="A98" s="11"/>
      <c r="H98" s="9"/>
      <c r="I98" s="9"/>
    </row>
    <row r="99" spans="1:9" x14ac:dyDescent="0.25">
      <c r="A99" s="12"/>
      <c r="B99" s="7"/>
    </row>
    <row r="100" spans="1:9" x14ac:dyDescent="0.25">
      <c r="A100" s="12"/>
      <c r="B100" s="7"/>
    </row>
    <row r="101" spans="1:9" x14ac:dyDescent="0.25">
      <c r="A101" s="12"/>
    </row>
    <row r="102" spans="1:9" x14ac:dyDescent="0.25">
      <c r="A102" s="12"/>
    </row>
    <row r="103" spans="1:9" x14ac:dyDescent="0.25">
      <c r="A103" s="7"/>
    </row>
    <row r="104" spans="1:9" x14ac:dyDescent="0.25">
      <c r="A104" s="7"/>
      <c r="B104" s="7"/>
    </row>
    <row r="105" spans="1:9" x14ac:dyDescent="0.25">
      <c r="D105" s="7"/>
    </row>
    <row r="106" spans="1:9" x14ac:dyDescent="0.25">
      <c r="A106" s="7"/>
      <c r="E106" s="7"/>
      <c r="G106" s="7"/>
    </row>
    <row r="107" spans="1:9" x14ac:dyDescent="0.25">
      <c r="A107" s="7"/>
      <c r="E107" s="7"/>
      <c r="G107" s="7"/>
    </row>
    <row r="108" spans="1:9" x14ac:dyDescent="0.25">
      <c r="A108" s="7"/>
      <c r="C108" s="9"/>
      <c r="D108" s="9"/>
      <c r="E108" s="9"/>
      <c r="F108" s="9"/>
      <c r="G108" s="10"/>
    </row>
    <row r="109" spans="1:9" x14ac:dyDescent="0.25">
      <c r="A109" s="7"/>
      <c r="C109" s="9"/>
      <c r="D109" s="9"/>
      <c r="E109" s="9"/>
      <c r="F109" s="9"/>
      <c r="G109" s="10"/>
    </row>
    <row r="110" spans="1:9" x14ac:dyDescent="0.25">
      <c r="A110" s="7"/>
      <c r="C110" s="9"/>
      <c r="D110" s="9"/>
      <c r="E110" s="9"/>
      <c r="F110" s="9"/>
      <c r="G110" s="10"/>
    </row>
    <row r="111" spans="1:9" x14ac:dyDescent="0.25">
      <c r="A111" s="7"/>
      <c r="C111" s="9"/>
      <c r="D111" s="9"/>
      <c r="E111" s="9"/>
      <c r="F111" s="9"/>
      <c r="G111" s="10"/>
    </row>
    <row r="112" spans="1:9" x14ac:dyDescent="0.25">
      <c r="A112" s="7"/>
      <c r="G112" s="9"/>
    </row>
    <row r="113" spans="1:2" x14ac:dyDescent="0.25">
      <c r="A113" s="7"/>
    </row>
    <row r="114" spans="1:2" x14ac:dyDescent="0.25">
      <c r="A114" s="7"/>
      <c r="B114" s="7"/>
    </row>
    <row r="115" spans="1:2" x14ac:dyDescent="0.25">
      <c r="A115" s="11"/>
    </row>
    <row r="116" spans="1:2" x14ac:dyDescent="0.25">
      <c r="A116" s="12"/>
      <c r="B116" s="7"/>
    </row>
    <row r="117" spans="1:2" x14ac:dyDescent="0.25">
      <c r="A117" s="12"/>
      <c r="B117" s="7"/>
    </row>
    <row r="118" spans="1:2" x14ac:dyDescent="0.25">
      <c r="A118" s="12"/>
    </row>
    <row r="119" spans="1:2" x14ac:dyDescent="0.25">
      <c r="A119" s="12"/>
    </row>
    <row r="120" spans="1:2" x14ac:dyDescent="0.25">
      <c r="A120" s="7"/>
    </row>
  </sheetData>
  <sheetProtection password="DB6F" sheet="1" objects="1" scenarios="1"/>
  <mergeCells count="3">
    <mergeCell ref="B66:C67"/>
    <mergeCell ref="D69:D79"/>
    <mergeCell ref="D66:H67"/>
  </mergeCells>
  <phoneticPr fontId="0" type="noConversion"/>
  <printOptions horizontalCentered="1" gridLines="1"/>
  <pageMargins left="0.75" right="0.75" top="1.1399999999999999" bottom="0.75" header="0.5" footer="0.31"/>
  <pageSetup orientation="portrait" horizontalDpi="300" verticalDpi="300" r:id="rId1"/>
  <headerFooter alignWithMargins="0">
    <oddHeader>&amp;CLDEQ RECAP
WORKSHEET 7
DF</oddHeader>
    <oddFooter>&amp;CWH7-&amp;P</oddFooter>
  </headerFooter>
  <rowBreaks count="1" manualBreakCount="1">
    <brk id="6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tabSelected="1" workbookViewId="0">
      <selection activeCell="F52" sqref="F52"/>
    </sheetView>
  </sheetViews>
  <sheetFormatPr defaultRowHeight="13.5" x14ac:dyDescent="0.25"/>
  <cols>
    <col min="1" max="1" width="9" style="5" customWidth="1"/>
    <col min="2" max="2" width="10.875" style="5" bestFit="1" customWidth="1"/>
    <col min="3" max="8" width="9" style="5"/>
    <col min="9" max="9" width="10.75" style="5" customWidth="1"/>
    <col min="10" max="16384" width="9" style="5"/>
  </cols>
  <sheetData>
    <row r="1" spans="1:9" s="3" customFormat="1" x14ac:dyDescent="0.25">
      <c r="A1" s="4" t="s">
        <v>28</v>
      </c>
      <c r="B1" s="5"/>
      <c r="C1" s="5"/>
      <c r="D1" s="5"/>
      <c r="E1" s="5"/>
      <c r="G1" s="5"/>
      <c r="H1" s="5"/>
      <c r="I1" s="5"/>
    </row>
    <row r="2" spans="1:9" s="3" customFormat="1" x14ac:dyDescent="0.25">
      <c r="A2" s="4" t="s">
        <v>15</v>
      </c>
      <c r="B2" s="5"/>
      <c r="C2" s="5"/>
      <c r="D2" s="5"/>
      <c r="E2" s="5"/>
      <c r="F2" s="4"/>
      <c r="G2" s="5"/>
      <c r="H2" s="5"/>
      <c r="I2" s="5"/>
    </row>
    <row r="3" spans="1:9" s="3" customFormat="1" x14ac:dyDescent="0.25">
      <c r="A3" s="5" t="s">
        <v>0</v>
      </c>
      <c r="B3" s="5"/>
      <c r="C3" s="5"/>
      <c r="D3" s="5"/>
      <c r="E3" s="5"/>
      <c r="F3" s="5"/>
      <c r="G3" s="5"/>
      <c r="H3" s="5"/>
      <c r="I3" s="5"/>
    </row>
    <row r="4" spans="1:9" s="3" customFormat="1" x14ac:dyDescent="0.25">
      <c r="A4" s="19" t="s">
        <v>100</v>
      </c>
      <c r="B4" s="5"/>
      <c r="C4" s="5"/>
      <c r="D4" s="5"/>
      <c r="E4" s="5"/>
      <c r="F4" s="5"/>
      <c r="G4" s="5"/>
      <c r="H4" s="5"/>
      <c r="I4" s="5"/>
    </row>
    <row r="5" spans="1:9" s="3" customFormat="1" x14ac:dyDescent="0.25">
      <c r="A5" s="13" t="s">
        <v>14</v>
      </c>
      <c r="B5" s="14">
        <f ca="1">TODAY()</f>
        <v>44580</v>
      </c>
      <c r="C5" s="5"/>
      <c r="D5" s="5"/>
      <c r="E5" s="5"/>
      <c r="F5" s="5"/>
      <c r="G5" s="5"/>
      <c r="H5" s="5"/>
      <c r="I5" s="5"/>
    </row>
    <row r="6" spans="1:9" s="3" customFormat="1" x14ac:dyDescent="0.25">
      <c r="A6" s="5"/>
      <c r="B6" s="5"/>
      <c r="C6" s="5"/>
      <c r="D6" s="5"/>
      <c r="E6" s="5"/>
      <c r="F6" s="5"/>
      <c r="G6" s="5"/>
      <c r="H6" s="5"/>
      <c r="I6" s="5"/>
    </row>
    <row r="7" spans="1:9" s="3" customFormat="1" x14ac:dyDescent="0.25">
      <c r="A7" s="5" t="s">
        <v>1</v>
      </c>
      <c r="B7" s="5"/>
      <c r="C7" s="5"/>
      <c r="D7" s="5"/>
      <c r="E7" s="5"/>
      <c r="F7" s="5"/>
      <c r="G7" s="5"/>
      <c r="H7" s="5"/>
      <c r="I7" s="5"/>
    </row>
    <row r="8" spans="1:9" s="3" customFormat="1" x14ac:dyDescent="0.25">
      <c r="A8" s="7" t="s">
        <v>17</v>
      </c>
      <c r="B8" s="5"/>
      <c r="C8" s="5"/>
      <c r="D8" s="5"/>
      <c r="E8" s="5"/>
      <c r="F8" s="5"/>
      <c r="G8" s="5"/>
      <c r="H8" s="5"/>
      <c r="I8" s="5"/>
    </row>
    <row r="9" spans="1:9" s="3" customFormat="1" x14ac:dyDescent="0.25">
      <c r="A9" s="7" t="s">
        <v>18</v>
      </c>
      <c r="B9" s="5"/>
      <c r="C9" s="5"/>
      <c r="D9" s="5"/>
      <c r="E9" s="5"/>
      <c r="F9" s="5"/>
      <c r="G9" s="5"/>
      <c r="H9" s="5"/>
      <c r="I9" s="5"/>
    </row>
    <row r="10" spans="1:9" s="3" customFormat="1" x14ac:dyDescent="0.25">
      <c r="A10" s="7" t="s">
        <v>27</v>
      </c>
      <c r="B10" s="5"/>
      <c r="C10" s="5"/>
      <c r="D10" s="5"/>
      <c r="E10" s="5"/>
      <c r="F10" s="5"/>
      <c r="G10" s="5"/>
      <c r="H10" s="5"/>
      <c r="I10" s="5"/>
    </row>
    <row r="11" spans="1:9" s="3" customFormat="1" x14ac:dyDescent="0.25">
      <c r="A11" s="7" t="s">
        <v>26</v>
      </c>
      <c r="B11" s="5"/>
      <c r="C11" s="5"/>
      <c r="D11" s="5"/>
      <c r="E11" s="5"/>
      <c r="F11" s="5"/>
      <c r="G11" s="5"/>
      <c r="H11" s="5"/>
      <c r="I11" s="5"/>
    </row>
    <row r="12" spans="1:9" s="3" customFormat="1" x14ac:dyDescent="0.25">
      <c r="A12" s="7" t="s">
        <v>29</v>
      </c>
      <c r="B12" s="5"/>
      <c r="C12" s="5"/>
      <c r="D12" s="5"/>
      <c r="E12" s="5"/>
      <c r="F12" s="5"/>
      <c r="G12" s="5"/>
      <c r="H12" s="5"/>
      <c r="I12" s="5"/>
    </row>
    <row r="13" spans="1:9" s="3" customFormat="1" x14ac:dyDescent="0.25">
      <c r="A13" s="8" t="s">
        <v>30</v>
      </c>
      <c r="B13" s="5"/>
      <c r="C13" s="5"/>
      <c r="D13" s="5"/>
      <c r="E13" s="5"/>
      <c r="F13" s="5"/>
      <c r="G13" s="5"/>
      <c r="H13" s="5"/>
      <c r="I13" s="5"/>
    </row>
    <row r="14" spans="1:9" s="3" customFormat="1" x14ac:dyDescent="0.25">
      <c r="A14" s="7" t="s">
        <v>31</v>
      </c>
      <c r="B14" s="5"/>
      <c r="C14" s="5"/>
      <c r="D14" s="5"/>
      <c r="E14" s="5"/>
      <c r="F14" s="5"/>
      <c r="G14" s="5"/>
      <c r="H14" s="5"/>
      <c r="I14" s="5"/>
    </row>
    <row r="15" spans="1:9" s="3" customFormat="1" x14ac:dyDescent="0.25">
      <c r="A15" s="7" t="s">
        <v>32</v>
      </c>
      <c r="B15" s="5"/>
      <c r="C15" s="5"/>
      <c r="D15" s="5"/>
      <c r="E15" s="5"/>
      <c r="F15" s="5"/>
      <c r="G15" s="5"/>
      <c r="H15" s="5"/>
      <c r="I15" s="5"/>
    </row>
    <row r="16" spans="1:9" s="3" customFormat="1" x14ac:dyDescent="0.25">
      <c r="A16" s="7" t="s">
        <v>33</v>
      </c>
      <c r="B16" s="5"/>
      <c r="C16" s="5"/>
      <c r="D16" s="5"/>
      <c r="E16" s="5"/>
      <c r="F16" s="5"/>
      <c r="G16" s="5"/>
      <c r="H16" s="5"/>
      <c r="I16" s="5"/>
    </row>
    <row r="17" spans="1:9" s="3" customFormat="1" x14ac:dyDescent="0.25">
      <c r="A17" s="7" t="s">
        <v>34</v>
      </c>
      <c r="B17" s="5"/>
      <c r="C17" s="5"/>
      <c r="D17" s="5"/>
      <c r="E17" s="5"/>
      <c r="F17" s="5"/>
      <c r="G17" s="5"/>
      <c r="H17" s="5"/>
      <c r="I17" s="5"/>
    </row>
    <row r="18" spans="1:9" s="3" customFormat="1" x14ac:dyDescent="0.25">
      <c r="A18" s="7" t="s">
        <v>35</v>
      </c>
      <c r="B18" s="5"/>
      <c r="C18" s="5"/>
      <c r="D18" s="5"/>
      <c r="E18" s="5"/>
      <c r="F18" s="5"/>
      <c r="G18" s="5"/>
      <c r="H18" s="5"/>
      <c r="I18" s="5"/>
    </row>
    <row r="19" spans="1:9" s="3" customFormat="1" x14ac:dyDescent="0.25">
      <c r="A19" s="7" t="s">
        <v>3</v>
      </c>
      <c r="B19" s="5"/>
      <c r="C19" s="5"/>
      <c r="D19" s="5"/>
      <c r="E19" s="5"/>
      <c r="F19" s="5"/>
      <c r="G19" s="5"/>
      <c r="H19" s="5"/>
      <c r="I19" s="5"/>
    </row>
    <row r="21" spans="1:9" s="3" customFormat="1" x14ac:dyDescent="0.25">
      <c r="A21" s="4" t="s">
        <v>12</v>
      </c>
      <c r="B21" s="5"/>
      <c r="C21" s="5"/>
      <c r="D21" s="5"/>
      <c r="E21" s="5"/>
      <c r="F21" s="5"/>
      <c r="G21" s="5"/>
      <c r="H21" s="5"/>
      <c r="I21" s="5"/>
    </row>
    <row r="22" spans="1:9" s="3" customFormat="1" x14ac:dyDescent="0.25">
      <c r="A22" s="21" t="s">
        <v>50</v>
      </c>
      <c r="B22" s="5"/>
      <c r="C22" s="5"/>
      <c r="D22" s="5"/>
      <c r="E22" s="5"/>
      <c r="F22" s="5"/>
      <c r="G22" s="5"/>
      <c r="H22" s="5"/>
      <c r="I22" s="5"/>
    </row>
    <row r="23" spans="1:9" s="3" customFormat="1" x14ac:dyDescent="0.25">
      <c r="B23" s="21" t="s">
        <v>87</v>
      </c>
      <c r="C23" s="5"/>
      <c r="D23" s="5"/>
      <c r="E23" s="5"/>
      <c r="F23" s="5"/>
      <c r="G23" s="5"/>
      <c r="H23" s="5"/>
      <c r="I23" s="5"/>
    </row>
    <row r="24" spans="1:9" s="3" customFormat="1" x14ac:dyDescent="0.25">
      <c r="A24" s="23" t="s">
        <v>58</v>
      </c>
      <c r="B24" s="22"/>
      <c r="C24" s="5"/>
      <c r="D24" s="5"/>
      <c r="E24" s="5"/>
      <c r="F24" s="5"/>
      <c r="G24" s="5"/>
      <c r="H24" s="5"/>
      <c r="I24" s="5"/>
    </row>
    <row r="25" spans="1:9" s="3" customFormat="1" x14ac:dyDescent="0.25">
      <c r="A25" s="17"/>
      <c r="B25" s="21" t="s">
        <v>88</v>
      </c>
      <c r="C25" s="5"/>
      <c r="D25" s="5"/>
      <c r="E25" s="5"/>
      <c r="F25" s="5"/>
      <c r="G25" s="5"/>
      <c r="H25" s="5"/>
      <c r="I25" s="5"/>
    </row>
    <row r="26" spans="1:9" s="3" customFormat="1" x14ac:dyDescent="0.25">
      <c r="A26" s="7"/>
      <c r="B26" s="5"/>
      <c r="C26" s="5"/>
      <c r="D26" s="5"/>
      <c r="E26" s="5"/>
      <c r="F26" s="5"/>
      <c r="G26" s="5"/>
      <c r="H26" s="5"/>
      <c r="I26" s="5"/>
    </row>
    <row r="27" spans="1:9" x14ac:dyDescent="0.25">
      <c r="A27" s="4" t="s">
        <v>80</v>
      </c>
    </row>
    <row r="28" spans="1:9" x14ac:dyDescent="0.25">
      <c r="A28" s="4"/>
    </row>
    <row r="29" spans="1:9" x14ac:dyDescent="0.25">
      <c r="A29" s="21" t="s">
        <v>41</v>
      </c>
    </row>
    <row r="30" spans="1:9" x14ac:dyDescent="0.25">
      <c r="A30" s="7"/>
    </row>
    <row r="31" spans="1:9" x14ac:dyDescent="0.25">
      <c r="B31" s="15">
        <v>148</v>
      </c>
      <c r="C31" s="22" t="s">
        <v>96</v>
      </c>
    </row>
    <row r="32" spans="1:9" x14ac:dyDescent="0.25">
      <c r="C32" s="7"/>
      <c r="D32" s="17" t="s">
        <v>95</v>
      </c>
    </row>
    <row r="33" spans="2:4" x14ac:dyDescent="0.25">
      <c r="C33" s="7"/>
      <c r="D33" s="17"/>
    </row>
    <row r="34" spans="2:4" x14ac:dyDescent="0.25">
      <c r="B34" s="15">
        <v>5</v>
      </c>
      <c r="C34" s="22" t="s">
        <v>39</v>
      </c>
    </row>
    <row r="35" spans="2:4" x14ac:dyDescent="0.25">
      <c r="B35" s="20"/>
      <c r="C35" s="18"/>
      <c r="D35" s="17" t="s">
        <v>40</v>
      </c>
    </row>
    <row r="36" spans="2:4" x14ac:dyDescent="0.25">
      <c r="B36" s="20"/>
      <c r="C36" s="18"/>
      <c r="D36" s="17" t="s">
        <v>37</v>
      </c>
    </row>
    <row r="37" spans="2:4" x14ac:dyDescent="0.25">
      <c r="B37" s="20"/>
      <c r="C37" s="18"/>
      <c r="D37" s="17" t="s">
        <v>101</v>
      </c>
    </row>
    <row r="38" spans="2:4" x14ac:dyDescent="0.25">
      <c r="B38" s="20"/>
      <c r="C38" s="18"/>
      <c r="D38" s="17" t="s">
        <v>102</v>
      </c>
    </row>
    <row r="39" spans="2:4" x14ac:dyDescent="0.25">
      <c r="B39" s="20"/>
      <c r="C39" s="18"/>
      <c r="D39" s="17" t="s">
        <v>103</v>
      </c>
    </row>
    <row r="40" spans="2:4" x14ac:dyDescent="0.25">
      <c r="B40" s="20"/>
      <c r="C40" s="18"/>
      <c r="D40" s="17" t="s">
        <v>38</v>
      </c>
    </row>
    <row r="41" spans="2:4" x14ac:dyDescent="0.25">
      <c r="C41" s="7"/>
      <c r="D41" s="23" t="s">
        <v>90</v>
      </c>
    </row>
    <row r="42" spans="2:4" x14ac:dyDescent="0.25">
      <c r="C42" s="7"/>
    </row>
    <row r="43" spans="2:4" x14ac:dyDescent="0.25">
      <c r="B43" s="15">
        <v>20</v>
      </c>
      <c r="C43" s="17" t="s">
        <v>42</v>
      </c>
    </row>
    <row r="44" spans="2:4" x14ac:dyDescent="0.25">
      <c r="B44" s="20"/>
      <c r="C44" s="17"/>
    </row>
    <row r="45" spans="2:4" x14ac:dyDescent="0.25">
      <c r="B45" s="15">
        <v>2000</v>
      </c>
      <c r="C45" s="22" t="s">
        <v>44</v>
      </c>
    </row>
    <row r="47" spans="2:4" x14ac:dyDescent="0.25">
      <c r="B47" s="16">
        <v>30</v>
      </c>
      <c r="C47" s="22" t="s">
        <v>78</v>
      </c>
    </row>
    <row r="48" spans="2:4" x14ac:dyDescent="0.25">
      <c r="B48" s="24"/>
      <c r="C48" s="7"/>
    </row>
    <row r="49" spans="1:3" x14ac:dyDescent="0.25">
      <c r="B49" s="15">
        <v>0.36</v>
      </c>
      <c r="C49" s="22" t="s">
        <v>43</v>
      </c>
    </row>
    <row r="50" spans="1:3" x14ac:dyDescent="0.25">
      <c r="B50" s="20"/>
      <c r="C50" s="22"/>
    </row>
    <row r="51" spans="1:3" x14ac:dyDescent="0.25">
      <c r="B51" s="20"/>
      <c r="C51" s="22"/>
    </row>
    <row r="52" spans="1:3" x14ac:dyDescent="0.25">
      <c r="A52" s="23" t="s">
        <v>6</v>
      </c>
      <c r="B52" s="20"/>
      <c r="C52" s="22"/>
    </row>
    <row r="53" spans="1:3" x14ac:dyDescent="0.25">
      <c r="B53" s="20"/>
      <c r="C53" s="22"/>
    </row>
    <row r="54" spans="1:3" x14ac:dyDescent="0.25">
      <c r="B54" s="26">
        <f>CO2Dv/CO2O</f>
        <v>83.333333333333343</v>
      </c>
      <c r="C54" s="22" t="s">
        <v>77</v>
      </c>
    </row>
    <row r="55" spans="1:3" x14ac:dyDescent="0.25">
      <c r="C55" s="7"/>
    </row>
    <row r="56" spans="1:3" x14ac:dyDescent="0.25">
      <c r="B56" s="47">
        <f>B45*0.1</f>
        <v>200</v>
      </c>
      <c r="C56" s="22" t="s">
        <v>74</v>
      </c>
    </row>
    <row r="57" spans="1:3" x14ac:dyDescent="0.25">
      <c r="B57" s="20"/>
      <c r="C57" s="7"/>
    </row>
    <row r="58" spans="1:3" x14ac:dyDescent="0.25">
      <c r="B58" s="47">
        <f>CO2Ax/3</f>
        <v>66.666666666666671</v>
      </c>
      <c r="C58" s="22" t="s">
        <v>75</v>
      </c>
    </row>
    <row r="59" spans="1:3" x14ac:dyDescent="0.25">
      <c r="B59" s="20"/>
      <c r="C59" s="7"/>
    </row>
    <row r="60" spans="1:3" x14ac:dyDescent="0.25">
      <c r="B60" s="25">
        <f>CO2Ax/20</f>
        <v>10</v>
      </c>
      <c r="C60" s="22" t="s">
        <v>76</v>
      </c>
    </row>
    <row r="62" spans="1:3" x14ac:dyDescent="0.25">
      <c r="B62" s="25">
        <v>1</v>
      </c>
      <c r="C62" s="22" t="s">
        <v>45</v>
      </c>
    </row>
    <row r="63" spans="1:3" x14ac:dyDescent="0.25">
      <c r="B63" s="20"/>
      <c r="C63" s="7"/>
    </row>
    <row r="64" spans="1:3" ht="15.75" x14ac:dyDescent="0.25">
      <c r="B64" s="25">
        <v>0</v>
      </c>
      <c r="C64" s="22" t="s">
        <v>46</v>
      </c>
    </row>
    <row r="65" spans="1:9" x14ac:dyDescent="0.25">
      <c r="B65" s="20"/>
      <c r="D65" s="22" t="s">
        <v>47</v>
      </c>
    </row>
    <row r="66" spans="1:9" x14ac:dyDescent="0.25">
      <c r="B66" s="20"/>
      <c r="D66" s="22"/>
    </row>
    <row r="67" spans="1:9" ht="6" customHeight="1" x14ac:dyDescent="0.25">
      <c r="A67" s="53"/>
      <c r="B67" s="54"/>
      <c r="C67" s="51"/>
      <c r="D67" s="55"/>
      <c r="E67" s="51"/>
      <c r="F67" s="51"/>
      <c r="G67" s="51"/>
      <c r="H67" s="51"/>
      <c r="I67" s="52"/>
    </row>
    <row r="68" spans="1:9" x14ac:dyDescent="0.25">
      <c r="B68" s="20"/>
      <c r="D68" s="22"/>
    </row>
    <row r="69" spans="1:9" x14ac:dyDescent="0.25">
      <c r="A69" s="23" t="s">
        <v>48</v>
      </c>
      <c r="B69" s="20"/>
      <c r="D69" s="22"/>
    </row>
    <row r="70" spans="1:9" x14ac:dyDescent="0.25">
      <c r="B70" s="20"/>
      <c r="D70" s="22"/>
    </row>
    <row r="71" spans="1:9" x14ac:dyDescent="0.25">
      <c r="A71" s="21" t="s">
        <v>50</v>
      </c>
      <c r="B71" s="20"/>
      <c r="D71" s="22"/>
    </row>
    <row r="72" spans="1:9" x14ac:dyDescent="0.25">
      <c r="A72" s="3"/>
      <c r="B72" s="21" t="s">
        <v>53</v>
      </c>
    </row>
    <row r="73" spans="1:9" x14ac:dyDescent="0.25">
      <c r="A73" s="3"/>
      <c r="B73" s="21" t="s">
        <v>51</v>
      </c>
    </row>
    <row r="74" spans="1:9" x14ac:dyDescent="0.25">
      <c r="A74" s="3"/>
      <c r="B74" s="23" t="s">
        <v>52</v>
      </c>
    </row>
    <row r="75" spans="1:9" x14ac:dyDescent="0.25">
      <c r="A75" s="22"/>
      <c r="B75" s="23"/>
    </row>
    <row r="76" spans="1:9" x14ac:dyDescent="0.25">
      <c r="A76" s="56" t="s">
        <v>49</v>
      </c>
      <c r="B76" s="57"/>
      <c r="C76" s="57"/>
    </row>
    <row r="77" spans="1:9" x14ac:dyDescent="0.25">
      <c r="A77" s="18"/>
    </row>
    <row r="78" spans="1:9" x14ac:dyDescent="0.25">
      <c r="A78" s="7" t="s">
        <v>8</v>
      </c>
      <c r="C78" s="7" t="s">
        <v>9</v>
      </c>
    </row>
    <row r="79" spans="1:9" x14ac:dyDescent="0.25">
      <c r="C79" s="7" t="s">
        <v>13</v>
      </c>
    </row>
    <row r="80" spans="1:9" x14ac:dyDescent="0.25">
      <c r="C80" s="7"/>
    </row>
    <row r="81" spans="1:9" x14ac:dyDescent="0.25">
      <c r="B81" s="7" t="s">
        <v>11</v>
      </c>
      <c r="C81" s="60">
        <f>1/((EXP((CO2X/(2*CO2Ax))*(1-(SQRT(1+(4*CO2Yi*CO2Ax*CO2Ri/CO2v))))))*(ERF(CO2Sw/(4*(SQRT(CO2Ay*CO2X))))))</f>
        <v>8.7760062582878025</v>
      </c>
      <c r="D81" s="22" t="s">
        <v>91</v>
      </c>
    </row>
    <row r="82" spans="1:9" x14ac:dyDescent="0.25">
      <c r="A82" s="7"/>
    </row>
    <row r="83" spans="1:9" ht="6" customHeight="1" x14ac:dyDescent="0.25">
      <c r="A83" s="50"/>
      <c r="B83" s="51"/>
      <c r="C83" s="51"/>
      <c r="D83" s="51"/>
      <c r="E83" s="51"/>
      <c r="F83" s="51"/>
      <c r="G83" s="51"/>
      <c r="H83" s="51"/>
      <c r="I83" s="52"/>
    </row>
    <row r="85" spans="1:9" s="3" customFormat="1" x14ac:dyDescent="0.25">
      <c r="A85" s="23" t="s">
        <v>58</v>
      </c>
      <c r="B85" s="22"/>
      <c r="C85" s="5"/>
      <c r="D85" s="5"/>
      <c r="E85" s="5"/>
      <c r="F85" s="5"/>
      <c r="G85" s="5"/>
      <c r="H85" s="5"/>
      <c r="I85" s="5"/>
    </row>
    <row r="86" spans="1:9" s="3" customFormat="1" x14ac:dyDescent="0.25">
      <c r="A86" s="17"/>
      <c r="B86" s="21" t="s">
        <v>54</v>
      </c>
      <c r="C86" s="5"/>
      <c r="D86" s="5"/>
      <c r="E86" s="5"/>
      <c r="F86" s="5"/>
      <c r="G86" s="5"/>
      <c r="H86" s="5"/>
      <c r="I86" s="5"/>
    </row>
    <row r="87" spans="1:9" x14ac:dyDescent="0.25">
      <c r="B87" s="23" t="s">
        <v>55</v>
      </c>
    </row>
    <row r="88" spans="1:9" x14ac:dyDescent="0.25">
      <c r="B88" s="23" t="s">
        <v>56</v>
      </c>
    </row>
    <row r="89" spans="1:9" ht="15.75" x14ac:dyDescent="0.25">
      <c r="B89" s="23" t="s">
        <v>59</v>
      </c>
    </row>
    <row r="91" spans="1:9" x14ac:dyDescent="0.25">
      <c r="A91" s="23" t="s">
        <v>57</v>
      </c>
    </row>
    <row r="92" spans="1:9" x14ac:dyDescent="0.25">
      <c r="A92" s="23"/>
    </row>
    <row r="93" spans="1:9" ht="15.75" x14ac:dyDescent="0.25">
      <c r="A93" s="49">
        <f>((H-CO2Sd)^2)/CO2Az</f>
        <v>22.5</v>
      </c>
      <c r="B93" s="17" t="s">
        <v>60</v>
      </c>
    </row>
    <row r="94" spans="1:9" x14ac:dyDescent="0.25">
      <c r="A94" s="58"/>
      <c r="B94" s="17"/>
    </row>
    <row r="96" spans="1:9" x14ac:dyDescent="0.25">
      <c r="A96" s="56" t="s">
        <v>89</v>
      </c>
      <c r="B96" s="57"/>
      <c r="C96" s="57"/>
    </row>
    <row r="97" spans="1:9" x14ac:dyDescent="0.25">
      <c r="A97" s="18"/>
    </row>
    <row r="98" spans="1:9" x14ac:dyDescent="0.25">
      <c r="A98" s="7" t="s">
        <v>8</v>
      </c>
      <c r="C98" s="7" t="s">
        <v>9</v>
      </c>
    </row>
    <row r="99" spans="1:9" x14ac:dyDescent="0.25">
      <c r="C99" s="7" t="s">
        <v>10</v>
      </c>
    </row>
    <row r="100" spans="1:9" x14ac:dyDescent="0.25">
      <c r="C100" s="7"/>
    </row>
    <row r="101" spans="1:9" x14ac:dyDescent="0.25">
      <c r="B101" s="65" t="s">
        <v>81</v>
      </c>
      <c r="C101" s="60">
        <f>1/((EXP((CO2X/(2*CO2Ax))*(1-(SQRT(1+(4*CO2Yi*CO2Ax*CO2Ri/CO2v))))))*(ERF(CO2Sw/(4*(SQRT(CO2Ay*CO2X)))))*(ERF(CO2Sd/(2*(SQRT(CO2Az*CO2X))))))</f>
        <v>440.00953853753884</v>
      </c>
      <c r="D101" s="22" t="s">
        <v>92</v>
      </c>
    </row>
    <row r="103" spans="1:9" ht="6" customHeight="1" x14ac:dyDescent="0.25">
      <c r="A103" s="53"/>
      <c r="B103" s="54"/>
      <c r="C103" s="51"/>
      <c r="D103" s="55"/>
      <c r="E103" s="51"/>
      <c r="F103" s="51"/>
      <c r="G103" s="51"/>
      <c r="H103" s="51"/>
      <c r="I103" s="52"/>
    </row>
    <row r="106" spans="1:9" x14ac:dyDescent="0.25">
      <c r="B106" s="65" t="s">
        <v>81</v>
      </c>
      <c r="C106" s="66">
        <f>IF(CO2Sd &lt; H, C101, C81)</f>
        <v>440.00953853753884</v>
      </c>
      <c r="D106" s="23" t="s">
        <v>97</v>
      </c>
    </row>
    <row r="109" spans="1:9" ht="6" customHeight="1" x14ac:dyDescent="0.25">
      <c r="A109" s="53"/>
      <c r="B109" s="54"/>
      <c r="C109" s="51"/>
      <c r="D109" s="55"/>
      <c r="E109" s="51"/>
      <c r="F109" s="51"/>
      <c r="G109" s="51"/>
      <c r="H109" s="51"/>
      <c r="I109" s="52"/>
    </row>
    <row r="110" spans="1:9" x14ac:dyDescent="0.25">
      <c r="A110" s="7"/>
      <c r="G110" s="9"/>
    </row>
    <row r="111" spans="1:9" x14ac:dyDescent="0.25">
      <c r="A111" s="7"/>
    </row>
    <row r="112" spans="1:9" x14ac:dyDescent="0.25">
      <c r="A112" s="7"/>
      <c r="B112" s="7"/>
    </row>
    <row r="116" spans="1:7" x14ac:dyDescent="0.25">
      <c r="E116" s="7"/>
    </row>
    <row r="117" spans="1:7" x14ac:dyDescent="0.25">
      <c r="A117" s="7"/>
      <c r="E117" s="7"/>
      <c r="G117" s="7"/>
    </row>
    <row r="118" spans="1:7" x14ac:dyDescent="0.25">
      <c r="A118" s="7"/>
      <c r="E118" s="7"/>
      <c r="G118" s="7"/>
    </row>
    <row r="119" spans="1:7" x14ac:dyDescent="0.25">
      <c r="A119" s="7"/>
      <c r="C119" s="9"/>
      <c r="D119" s="9"/>
      <c r="E119" s="9"/>
      <c r="F119" s="9"/>
      <c r="G119" s="10"/>
    </row>
    <row r="120" spans="1:7" x14ac:dyDescent="0.25">
      <c r="A120" s="7"/>
      <c r="C120" s="9"/>
      <c r="D120" s="9"/>
      <c r="E120" s="9"/>
      <c r="F120" s="9"/>
      <c r="G120" s="10"/>
    </row>
    <row r="121" spans="1:7" x14ac:dyDescent="0.25">
      <c r="A121" s="7"/>
      <c r="C121" s="9"/>
      <c r="D121" s="9"/>
      <c r="E121" s="9"/>
      <c r="F121" s="9"/>
      <c r="G121" s="10"/>
    </row>
    <row r="122" spans="1:7" x14ac:dyDescent="0.25">
      <c r="A122" s="7"/>
      <c r="C122" s="9"/>
      <c r="D122" s="9"/>
      <c r="E122" s="9"/>
      <c r="F122" s="9"/>
      <c r="G122" s="10"/>
    </row>
    <row r="123" spans="1:7" x14ac:dyDescent="0.25">
      <c r="A123" s="7"/>
      <c r="G123" s="9"/>
    </row>
    <row r="124" spans="1:7" x14ac:dyDescent="0.25">
      <c r="A124" s="7"/>
    </row>
    <row r="125" spans="1:7" x14ac:dyDescent="0.25">
      <c r="A125" s="7"/>
      <c r="B125" s="7"/>
    </row>
    <row r="126" spans="1:7" x14ac:dyDescent="0.25">
      <c r="A126" s="11"/>
    </row>
    <row r="127" spans="1:7" x14ac:dyDescent="0.25">
      <c r="A127" s="12"/>
      <c r="B127" s="7"/>
    </row>
    <row r="128" spans="1:7" x14ac:dyDescent="0.25">
      <c r="A128" s="12"/>
      <c r="B128" s="7"/>
    </row>
    <row r="129" spans="1:1" x14ac:dyDescent="0.25">
      <c r="A129" s="12"/>
    </row>
    <row r="130" spans="1:1" x14ac:dyDescent="0.25">
      <c r="A130" s="12"/>
    </row>
  </sheetData>
  <sheetProtection password="DB6F" sheet="1" objects="1" scenarios="1"/>
  <phoneticPr fontId="0" type="noConversion"/>
  <printOptions horizontalCentered="1" gridLines="1" gridLinesSet="0"/>
  <pageMargins left="0.75" right="0.61" top="1.25" bottom="0.63" header="0.5" footer="0.35"/>
  <pageSetup orientation="portrait" horizontalDpi="300" verticalDpi="300" r:id="rId1"/>
  <headerFooter alignWithMargins="0">
    <oddHeader>&amp;CLDEQ RECAP
WORKSHEET 8
DAF</oddHeader>
    <oddFooter>&amp;CWH8-&amp;P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26</vt:i4>
      </vt:variant>
    </vt:vector>
  </HeadingPairs>
  <TitlesOfParts>
    <vt:vector size="28" baseType="lpstr">
      <vt:lpstr>MO-1 DAF</vt:lpstr>
      <vt:lpstr>MO-2  DAF</vt:lpstr>
      <vt:lpstr>Ax</vt:lpstr>
      <vt:lpstr>Ay</vt:lpstr>
      <vt:lpstr>Az</vt:lpstr>
      <vt:lpstr>CO2Ax</vt:lpstr>
      <vt:lpstr>CO2Ay</vt:lpstr>
      <vt:lpstr>CO2Az</vt:lpstr>
      <vt:lpstr>CO2Dv</vt:lpstr>
      <vt:lpstr>CO2O</vt:lpstr>
      <vt:lpstr>CO2Ri</vt:lpstr>
      <vt:lpstr>CO2Sd</vt:lpstr>
      <vt:lpstr>CO2Sw</vt:lpstr>
      <vt:lpstr>CO2v</vt:lpstr>
      <vt:lpstr>CO2X</vt:lpstr>
      <vt:lpstr>CO2Yi</vt:lpstr>
      <vt:lpstr>Dv</vt:lpstr>
      <vt:lpstr>H</vt:lpstr>
      <vt:lpstr>O</vt:lpstr>
      <vt:lpstr>'MO-1 DAF'!Print_Area</vt:lpstr>
      <vt:lpstr>'MO-2  DAF'!Print_Area</vt:lpstr>
      <vt:lpstr>Ri</vt:lpstr>
      <vt:lpstr>Sd</vt:lpstr>
      <vt:lpstr>Sw</vt:lpstr>
      <vt:lpstr>v</vt:lpstr>
      <vt:lpstr>X</vt:lpstr>
      <vt:lpstr>Xp</vt:lpstr>
      <vt:lpstr>Yi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groundwater dilution attenuation calcul</dc:title>
  <dc:creator>June Sutherlin</dc:creator>
  <cp:lastModifiedBy>June Sutherlin</cp:lastModifiedBy>
  <cp:lastPrinted>2012-10-31T15:14:12Z</cp:lastPrinted>
  <dcterms:created xsi:type="dcterms:W3CDTF">1998-02-17T19:14:10Z</dcterms:created>
  <dcterms:modified xsi:type="dcterms:W3CDTF">2022-01-19T19:34:02Z</dcterms:modified>
</cp:coreProperties>
</file>